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uwegl\Desktop\"/>
    </mc:Choice>
  </mc:AlternateContent>
  <xr:revisionPtr revIDLastSave="0" documentId="13_ncr:1_{480BF8AD-CA6F-4FA9-8F7D-A71E9EF6FEE6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Düngerrechner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2" i="2" l="1"/>
  <c r="G27" i="2"/>
  <c r="F27" i="2"/>
  <c r="E27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G17" i="2" s="1"/>
  <c r="Y43" i="2"/>
  <c r="Y40" i="2"/>
  <c r="F12" i="2" s="1"/>
  <c r="Y41" i="2"/>
  <c r="E12" i="2" s="1"/>
  <c r="Y42" i="2"/>
  <c r="Y39" i="2"/>
  <c r="G6" i="2"/>
  <c r="G8" i="2" s="1"/>
  <c r="G33" i="2" s="1"/>
  <c r="F6" i="2"/>
  <c r="F8" i="2" s="1"/>
  <c r="F33" i="2" s="1"/>
  <c r="E6" i="2"/>
  <c r="E8" i="2" s="1"/>
  <c r="E33" i="2" s="1"/>
  <c r="F3" i="2"/>
  <c r="E22" i="2" l="1"/>
  <c r="F17" i="2"/>
  <c r="G22" i="2"/>
  <c r="F22" i="2"/>
  <c r="J27" i="2"/>
  <c r="J22" i="2"/>
  <c r="E17" i="2"/>
  <c r="H17" i="2"/>
  <c r="J17" i="2"/>
  <c r="J12" i="2"/>
  <c r="H27" i="2"/>
  <c r="H22" i="2"/>
  <c r="H12" i="2"/>
  <c r="E32" i="2" l="1"/>
  <c r="E35" i="2" s="1"/>
  <c r="G32" i="2"/>
  <c r="G34" i="2" s="1"/>
  <c r="F32" i="2"/>
  <c r="F34" i="2" s="1"/>
  <c r="E34" i="2" l="1"/>
  <c r="F35" i="2"/>
  <c r="G35" i="2"/>
</calcChain>
</file>

<file path=xl/sharedStrings.xml><?xml version="1.0" encoding="utf-8"?>
<sst xmlns="http://schemas.openxmlformats.org/spreadsheetml/2006/main" count="53" uniqueCount="49">
  <si>
    <t>N</t>
  </si>
  <si>
    <t>P</t>
  </si>
  <si>
    <t>K</t>
  </si>
  <si>
    <t>Sommergerste</t>
  </si>
  <si>
    <t>Mais</t>
  </si>
  <si>
    <t>Sommerroggen</t>
  </si>
  <si>
    <t>Sommerweizen</t>
  </si>
  <si>
    <t>Feldgras</t>
  </si>
  <si>
    <t>Feldgrößen</t>
  </si>
  <si>
    <t>ha</t>
  </si>
  <si>
    <t>Dünger</t>
  </si>
  <si>
    <t>Soll</t>
  </si>
  <si>
    <t>Frucht</t>
  </si>
  <si>
    <t>Ist</t>
  </si>
  <si>
    <t>Benötigt</t>
  </si>
  <si>
    <t>Düngerrechner</t>
  </si>
  <si>
    <t>Feststoffdünger NPK 15-15-15</t>
  </si>
  <si>
    <t>Feststoffdünger NPK 20-10-10</t>
  </si>
  <si>
    <t>Feststoffdünger NP 12-27</t>
  </si>
  <si>
    <t>Diamonphosphat NP 18-46</t>
  </si>
  <si>
    <t>Feststoffdünger PK 7-21</t>
  </si>
  <si>
    <t>Kalkammonsalpeter N 27</t>
  </si>
  <si>
    <t>Harnstoff N 46</t>
  </si>
  <si>
    <t>Triple-Superphosphat P 46</t>
  </si>
  <si>
    <t>Feststoffdünger K 60</t>
  </si>
  <si>
    <t xml:space="preserve">Mastbullengülle </t>
  </si>
  <si>
    <t>BGA - Gärreste</t>
  </si>
  <si>
    <t>Klärschlamm</t>
  </si>
  <si>
    <t>Harnstofflösung</t>
  </si>
  <si>
    <t>Ausbringemengen</t>
  </si>
  <si>
    <t>Menge kg/ha</t>
  </si>
  <si>
    <t>Statistik</t>
  </si>
  <si>
    <t>kg</t>
  </si>
  <si>
    <t>Gesamt</t>
  </si>
  <si>
    <t>zu ändernde Menge</t>
  </si>
  <si>
    <t>Einstellung
Ausbringemenge</t>
  </si>
  <si>
    <t>Orange = zu wenig</t>
  </si>
  <si>
    <t>Rot = zu viel</t>
  </si>
  <si>
    <t>Grün = optimal</t>
  </si>
  <si>
    <t>benötigte Menge</t>
  </si>
  <si>
    <t>Differenz</t>
  </si>
  <si>
    <t>Feldgröße</t>
  </si>
  <si>
    <t>N
in kg</t>
  </si>
  <si>
    <t>P
in kg</t>
  </si>
  <si>
    <t>K
in kg</t>
  </si>
  <si>
    <t>benötigt Menge
auf dem Feld</t>
  </si>
  <si>
    <t>Auswahl
Dünger</t>
  </si>
  <si>
    <t>Feld Auswahl</t>
  </si>
  <si>
    <t>Frucht Auswahl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</si>
</sst>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rgb="FF2608DC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 val="double"/>
      <sz val="11"/>
      <color rgb="FF2608DC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3" fillId="0" borderId="2" xfId="0" applyFont="1" applyBorder="1" applyProtection="1">
      <protection hidden="1"/>
    </xf>
    <xf numFmtId="0" fontId="1" fillId="3" borderId="2" xfId="0" applyFont="1" applyFill="1" applyBorder="1" applyAlignment="1" applyProtection="1">
      <alignment horizontal="center" vertical="center"/>
      <protection locked="0" hidden="1"/>
    </xf>
    <xf numFmtId="0" fontId="0" fillId="0" borderId="0" xfId="0" applyFont="1" applyProtection="1">
      <protection hidden="1"/>
    </xf>
    <xf numFmtId="0" fontId="0" fillId="0" borderId="2" xfId="0" applyFont="1" applyBorder="1" applyAlignment="1" applyProtection="1">
      <alignment horizontal="center" vertical="center"/>
      <protection hidden="1"/>
    </xf>
    <xf numFmtId="0" fontId="0" fillId="0" borderId="2" xfId="0" applyFont="1" applyBorder="1" applyProtection="1">
      <protection hidden="1"/>
    </xf>
    <xf numFmtId="0" fontId="3" fillId="0" borderId="2" xfId="0" applyFont="1" applyBorder="1" applyAlignment="1" applyProtection="1">
      <alignment horizontal="center" vertical="center"/>
      <protection hidden="1"/>
    </xf>
    <xf numFmtId="0" fontId="0" fillId="3" borderId="2" xfId="0" applyFont="1" applyFill="1" applyBorder="1" applyProtection="1">
      <protection locked="0" hidden="1"/>
    </xf>
    <xf numFmtId="2" fontId="0" fillId="0" borderId="2" xfId="0" applyNumberFormat="1" applyFont="1" applyBorder="1" applyAlignment="1" applyProtection="1">
      <alignment horizontal="center" vertical="center"/>
      <protection hidden="1"/>
    </xf>
    <xf numFmtId="2" fontId="0" fillId="2" borderId="2" xfId="0" applyNumberFormat="1" applyFont="1" applyFill="1" applyBorder="1" applyAlignment="1" applyProtection="1">
      <alignment horizontal="center" vertical="center"/>
      <protection locked="0" hidden="1"/>
    </xf>
    <xf numFmtId="2" fontId="2" fillId="4" borderId="2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 applyAlignment="1" applyProtection="1">
      <alignment horizontal="right"/>
      <protection hidden="1"/>
    </xf>
    <xf numFmtId="10" fontId="0" fillId="0" borderId="0" xfId="0" applyNumberFormat="1" applyFont="1" applyProtection="1">
      <protection hidden="1"/>
    </xf>
    <xf numFmtId="0" fontId="3" fillId="0" borderId="5" xfId="0" applyFont="1" applyBorder="1" applyProtection="1">
      <protection hidden="1"/>
    </xf>
    <xf numFmtId="0" fontId="0" fillId="3" borderId="2" xfId="0" applyFont="1" applyFill="1" applyBorder="1" applyAlignment="1" applyProtection="1">
      <alignment horizontal="center" vertical="center"/>
      <protection locked="0" hidden="1"/>
    </xf>
    <xf numFmtId="0" fontId="0" fillId="0" borderId="2" xfId="0" applyFont="1" applyFill="1" applyBorder="1" applyProtection="1">
      <protection hidden="1"/>
    </xf>
    <xf numFmtId="0" fontId="3" fillId="0" borderId="0" xfId="0" applyFont="1" applyProtection="1">
      <protection hidden="1"/>
    </xf>
    <xf numFmtId="0" fontId="0" fillId="0" borderId="0" xfId="0" applyNumberFormat="1" applyFont="1" applyProtection="1">
      <protection hidden="1"/>
    </xf>
    <xf numFmtId="0" fontId="0" fillId="0" borderId="5" xfId="0" applyFont="1" applyBorder="1" applyProtection="1">
      <protection hidden="1"/>
    </xf>
    <xf numFmtId="2" fontId="3" fillId="0" borderId="2" xfId="0" applyNumberFormat="1" applyFont="1" applyBorder="1" applyAlignment="1" applyProtection="1">
      <alignment horizontal="center" vertical="center"/>
      <protection hidden="1"/>
    </xf>
    <xf numFmtId="0" fontId="0" fillId="0" borderId="11" xfId="0" applyFont="1" applyBorder="1" applyProtection="1">
      <protection hidden="1"/>
    </xf>
    <xf numFmtId="2" fontId="2" fillId="0" borderId="2" xfId="0" applyNumberFormat="1" applyFont="1" applyBorder="1" applyAlignment="1" applyProtection="1">
      <alignment horizontal="center" vertical="center"/>
      <protection hidden="1"/>
    </xf>
    <xf numFmtId="2" fontId="0" fillId="4" borderId="6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Border="1" applyProtection="1">
      <protection hidden="1"/>
    </xf>
    <xf numFmtId="0" fontId="3" fillId="0" borderId="2" xfId="0" applyFont="1" applyBorder="1" applyAlignment="1" applyProtection="1">
      <alignment horizontal="right"/>
      <protection hidden="1"/>
    </xf>
    <xf numFmtId="0" fontId="3" fillId="0" borderId="2" xfId="0" applyFont="1" applyBorder="1" applyAlignment="1" applyProtection="1">
      <alignment horizontal="right" vertical="center"/>
      <protection hidden="1"/>
    </xf>
    <xf numFmtId="0" fontId="3" fillId="0" borderId="5" xfId="0" applyFont="1" applyBorder="1" applyAlignment="1" applyProtection="1">
      <alignment horizontal="center"/>
      <protection hidden="1"/>
    </xf>
    <xf numFmtId="0" fontId="3" fillId="0" borderId="11" xfId="0" applyFont="1" applyBorder="1" applyAlignment="1" applyProtection="1">
      <alignment horizontal="center"/>
      <protection hidden="1"/>
    </xf>
    <xf numFmtId="0" fontId="3" fillId="0" borderId="6" xfId="0" applyFont="1" applyBorder="1" applyAlignment="1" applyProtection="1">
      <alignment horizontal="center" wrapText="1"/>
      <protection hidden="1"/>
    </xf>
    <xf numFmtId="0" fontId="3" fillId="0" borderId="8" xfId="0" applyFont="1" applyBorder="1" applyAlignment="1" applyProtection="1">
      <alignment horizontal="center"/>
      <protection hidden="1"/>
    </xf>
    <xf numFmtId="2" fontId="0" fillId="0" borderId="6" xfId="0" applyNumberFormat="1" applyFont="1" applyBorder="1" applyAlignment="1" applyProtection="1">
      <alignment horizontal="center" vertical="center"/>
      <protection hidden="1"/>
    </xf>
    <xf numFmtId="2" fontId="0" fillId="0" borderId="7" xfId="0" applyNumberFormat="1" applyFont="1" applyBorder="1" applyAlignment="1" applyProtection="1">
      <alignment horizontal="center" vertical="center"/>
      <protection hidden="1"/>
    </xf>
    <xf numFmtId="2" fontId="0" fillId="0" borderId="8" xfId="0" applyNumberFormat="1" applyFont="1" applyBorder="1" applyAlignment="1" applyProtection="1">
      <alignment horizontal="center" vertical="center"/>
      <protection hidden="1"/>
    </xf>
    <xf numFmtId="0" fontId="6" fillId="0" borderId="9" xfId="0" applyFont="1" applyBorder="1" applyAlignment="1" applyProtection="1">
      <alignment horizontal="center" vertical="center"/>
      <protection hidden="1"/>
    </xf>
    <xf numFmtId="0" fontId="6" fillId="0" borderId="10" xfId="0" applyFont="1" applyBorder="1" applyAlignment="1" applyProtection="1">
      <alignment horizontal="center" vertical="center"/>
      <protection hidden="1"/>
    </xf>
    <xf numFmtId="0" fontId="6" fillId="0" borderId="12" xfId="0" applyFont="1" applyBorder="1" applyAlignment="1" applyProtection="1">
      <alignment horizontal="center" vertical="center"/>
      <protection hidden="1"/>
    </xf>
    <xf numFmtId="0" fontId="6" fillId="0" borderId="13" xfId="0" applyFont="1" applyBorder="1" applyAlignment="1" applyProtection="1">
      <alignment horizontal="center" vertical="center"/>
      <protection hidden="1"/>
    </xf>
    <xf numFmtId="0" fontId="3" fillId="0" borderId="6" xfId="0" applyFont="1" applyBorder="1" applyAlignment="1" applyProtection="1">
      <alignment horizontal="center" vertical="center" wrapText="1"/>
      <protection hidden="1"/>
    </xf>
    <xf numFmtId="0" fontId="3" fillId="0" borderId="8" xfId="0" applyFont="1" applyBorder="1" applyAlignment="1" applyProtection="1">
      <alignment horizontal="center" vertical="center"/>
      <protection hidden="1"/>
    </xf>
    <xf numFmtId="0" fontId="0" fillId="0" borderId="1" xfId="0" applyFont="1" applyBorder="1" applyAlignment="1" applyProtection="1">
      <alignment horizontal="center"/>
      <protection hidden="1"/>
    </xf>
    <xf numFmtId="0" fontId="0" fillId="0" borderId="4" xfId="0" applyFont="1" applyBorder="1" applyAlignment="1" applyProtection="1">
      <alignment horizontal="center"/>
      <protection hidden="1"/>
    </xf>
    <xf numFmtId="0" fontId="0" fillId="0" borderId="3" xfId="0" applyFont="1" applyBorder="1" applyAlignment="1" applyProtection="1">
      <alignment horizontal="center"/>
      <protection hidden="1"/>
    </xf>
    <xf numFmtId="0" fontId="0" fillId="0" borderId="17" xfId="0" applyFont="1" applyBorder="1" applyAlignment="1" applyProtection="1">
      <alignment horizontal="center"/>
      <protection hidden="1"/>
    </xf>
    <xf numFmtId="0" fontId="0" fillId="0" borderId="16" xfId="0" applyFont="1" applyBorder="1" applyAlignment="1" applyProtection="1">
      <alignment horizontal="center"/>
      <protection hidden="1"/>
    </xf>
    <xf numFmtId="0" fontId="0" fillId="0" borderId="18" xfId="0" applyFont="1" applyBorder="1" applyAlignment="1" applyProtection="1">
      <alignment horizontal="center"/>
      <protection hidden="1"/>
    </xf>
    <xf numFmtId="0" fontId="0" fillId="0" borderId="19" xfId="0" applyFont="1" applyBorder="1" applyAlignment="1" applyProtection="1">
      <alignment horizontal="center"/>
      <protection hidden="1"/>
    </xf>
    <xf numFmtId="0" fontId="0" fillId="0" borderId="20" xfId="0" applyFont="1" applyBorder="1" applyAlignment="1" applyProtection="1">
      <alignment horizontal="center"/>
      <protection hidden="1"/>
    </xf>
    <xf numFmtId="0" fontId="0" fillId="0" borderId="21" xfId="0" applyFont="1" applyBorder="1" applyAlignment="1" applyProtection="1">
      <alignment horizontal="center"/>
      <protection hidden="1"/>
    </xf>
    <xf numFmtId="0" fontId="3" fillId="3" borderId="2" xfId="0" applyFont="1" applyFill="1" applyBorder="1" applyAlignment="1" applyProtection="1">
      <alignment horizontal="center" vertical="center"/>
      <protection locked="0" hidden="1"/>
    </xf>
    <xf numFmtId="0" fontId="5" fillId="4" borderId="10" xfId="0" applyFont="1" applyFill="1" applyBorder="1" applyAlignment="1" applyProtection="1">
      <alignment horizontal="center" vertical="center"/>
      <protection hidden="1"/>
    </xf>
    <xf numFmtId="0" fontId="5" fillId="4" borderId="14" xfId="0" applyFont="1" applyFill="1" applyBorder="1" applyAlignment="1" applyProtection="1">
      <alignment horizontal="center" vertical="center"/>
      <protection hidden="1"/>
    </xf>
    <xf numFmtId="0" fontId="5" fillId="4" borderId="13" xfId="0" applyFont="1" applyFill="1" applyBorder="1" applyAlignment="1" applyProtection="1">
      <alignment horizontal="center" vertical="center"/>
      <protection hidden="1"/>
    </xf>
    <xf numFmtId="0" fontId="7" fillId="4" borderId="9" xfId="0" applyFont="1" applyFill="1" applyBorder="1" applyAlignment="1" applyProtection="1">
      <alignment horizontal="center" vertical="center"/>
      <protection hidden="1"/>
    </xf>
    <xf numFmtId="0" fontId="7" fillId="4" borderId="15" xfId="0" applyFont="1" applyFill="1" applyBorder="1" applyAlignment="1" applyProtection="1">
      <alignment horizontal="center" vertical="center"/>
      <protection hidden="1"/>
    </xf>
    <xf numFmtId="0" fontId="7" fillId="4" borderId="12" xfId="0" applyFont="1" applyFill="1" applyBorder="1" applyAlignment="1" applyProtection="1">
      <alignment horizontal="center" vertical="center"/>
      <protection hidden="1"/>
    </xf>
    <xf numFmtId="0" fontId="0" fillId="0" borderId="0" xfId="0" applyFont="1" applyFill="1" applyBorder="1" applyAlignment="1" applyProtection="1">
      <alignment horizontal="center" vertical="center"/>
      <protection hidden="1"/>
    </xf>
    <xf numFmtId="0" fontId="3" fillId="0" borderId="0" xfId="0" applyFont="1" applyFill="1" applyBorder="1" applyAlignment="1" applyProtection="1">
      <alignment horizontal="center" vertical="center"/>
      <protection hidden="1"/>
    </xf>
    <xf numFmtId="0" fontId="5" fillId="0" borderId="0" xfId="0" applyFont="1" applyFill="1" applyBorder="1" applyAlignment="1" applyProtection="1">
      <alignment horizontal="center" vertical="center"/>
      <protection hidden="1"/>
    </xf>
    <xf numFmtId="0" fontId="3" fillId="0" borderId="6" xfId="0" applyFont="1" applyBorder="1" applyAlignment="1" applyProtection="1">
      <alignment horizontal="center" vertical="center"/>
      <protection hidden="1"/>
    </xf>
    <xf numFmtId="0" fontId="3" fillId="0" borderId="9" xfId="0" applyFont="1" applyBorder="1" applyAlignment="1" applyProtection="1">
      <alignment horizontal="center" vertical="center" wrapText="1"/>
      <protection hidden="1"/>
    </xf>
    <xf numFmtId="0" fontId="3" fillId="0" borderId="10" xfId="0" applyFont="1" applyBorder="1" applyAlignment="1" applyProtection="1">
      <alignment horizontal="center" vertical="center"/>
      <protection hidden="1"/>
    </xf>
    <xf numFmtId="0" fontId="3" fillId="0" borderId="12" xfId="0" applyFont="1" applyBorder="1" applyAlignment="1" applyProtection="1">
      <alignment horizontal="center" vertical="center"/>
      <protection hidden="1"/>
    </xf>
    <xf numFmtId="0" fontId="3" fillId="0" borderId="13" xfId="0" applyFont="1" applyBorder="1" applyAlignment="1" applyProtection="1">
      <alignment horizontal="center" vertical="center"/>
      <protection hidden="1"/>
    </xf>
    <xf numFmtId="0" fontId="7" fillId="4" borderId="6" xfId="0" applyFont="1" applyFill="1" applyBorder="1" applyAlignment="1" applyProtection="1">
      <alignment horizontal="center" vertical="center"/>
      <protection hidden="1"/>
    </xf>
    <xf numFmtId="0" fontId="7" fillId="4" borderId="7" xfId="0" applyFont="1" applyFill="1" applyBorder="1" applyAlignment="1" applyProtection="1">
      <alignment horizontal="center" vertical="center"/>
      <protection hidden="1"/>
    </xf>
    <xf numFmtId="0" fontId="7" fillId="4" borderId="8" xfId="0" applyFont="1" applyFill="1" applyBorder="1" applyAlignment="1" applyProtection="1">
      <alignment horizontal="center" vertical="center"/>
      <protection hidden="1"/>
    </xf>
    <xf numFmtId="0" fontId="3" fillId="0" borderId="8" xfId="0" applyFont="1" applyBorder="1" applyAlignment="1" applyProtection="1">
      <alignment horizontal="center" vertical="center" wrapText="1"/>
      <protection hidden="1"/>
    </xf>
  </cellXfs>
  <cellStyles count="1">
    <cellStyle name="Standard" xfId="0" builtinId="0"/>
  </cellStyles>
  <dxfs count="18">
    <dxf>
      <font>
        <color rgb="FFFF0000"/>
      </font>
    </dxf>
    <dxf>
      <font>
        <color rgb="FF00B050"/>
      </font>
    </dxf>
    <dxf>
      <font>
        <color rgb="FFFF7500"/>
      </font>
    </dxf>
    <dxf>
      <font>
        <color rgb="FFFF0000"/>
      </font>
    </dxf>
    <dxf>
      <font>
        <color rgb="FF00B050"/>
      </font>
    </dxf>
    <dxf>
      <font>
        <color rgb="FFFF7500"/>
      </font>
    </dxf>
    <dxf>
      <font>
        <color rgb="FFFF7500"/>
      </font>
    </dxf>
    <dxf>
      <font>
        <color rgb="FF00B050"/>
      </font>
    </dxf>
    <dxf>
      <font>
        <color rgb="FFFF0000"/>
      </font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colors>
    <mruColors>
      <color rgb="FFFF7500"/>
      <color rgb="FF2608DC"/>
      <color rgb="FF150BD9"/>
      <color rgb="FF4421C3"/>
      <color rgb="FFFFAE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F50642-BD56-49A6-A19F-69BAE69F125F}">
  <dimension ref="A3:AB63"/>
  <sheetViews>
    <sheetView showGridLines="0" showRowColHeaders="0" tabSelected="1" topLeftCell="A4" zoomScaleNormal="100" workbookViewId="0">
      <selection activeCell="K32" sqref="K32"/>
    </sheetView>
  </sheetViews>
  <sheetFormatPr baseColWidth="10" defaultRowHeight="15" x14ac:dyDescent="0.25"/>
  <cols>
    <col min="1" max="1" width="26" style="3" bestFit="1" customWidth="1"/>
    <col min="2" max="2" width="27.5703125" style="3" bestFit="1" customWidth="1"/>
    <col min="3" max="3" width="9.5703125" style="3" bestFit="1" customWidth="1"/>
    <col min="4" max="4" width="8.140625" style="3" bestFit="1" customWidth="1"/>
    <col min="5" max="5" width="12.7109375" style="3" bestFit="1" customWidth="1"/>
    <col min="6" max="7" width="11.42578125" style="3"/>
    <col min="8" max="8" width="10.42578125" style="3" customWidth="1"/>
    <col min="9" max="9" width="7" style="3" customWidth="1"/>
    <col min="10" max="10" width="16.85546875" style="3" customWidth="1"/>
    <col min="11" max="11" width="16.28515625" style="3" bestFit="1" customWidth="1"/>
    <col min="12" max="19" width="11.42578125" style="3"/>
    <col min="20" max="24" width="11.42578125" style="3" hidden="1" customWidth="1"/>
    <col min="25" max="25" width="27.5703125" style="3" hidden="1" customWidth="1"/>
    <col min="26" max="27" width="11.42578125" style="3" hidden="1" customWidth="1"/>
    <col min="28" max="28" width="12.140625" style="3" hidden="1" customWidth="1"/>
    <col min="29" max="29" width="11.42578125" style="3" customWidth="1"/>
    <col min="30" max="16384" width="11.42578125" style="3"/>
  </cols>
  <sheetData>
    <row r="3" spans="1:28" x14ac:dyDescent="0.25">
      <c r="A3" s="1" t="s">
        <v>47</v>
      </c>
      <c r="B3" s="2">
        <v>1</v>
      </c>
      <c r="D3" s="27" t="s">
        <v>41</v>
      </c>
      <c r="E3" s="28"/>
      <c r="F3" s="4">
        <f>VLOOKUP(B3,U3:V51,2,FALSE)</f>
        <v>2.36</v>
      </c>
      <c r="G3" s="5" t="s">
        <v>9</v>
      </c>
      <c r="T3" s="3" t="s">
        <v>8</v>
      </c>
      <c r="U3" s="3">
        <v>1</v>
      </c>
      <c r="V3" s="3">
        <v>2.36</v>
      </c>
      <c r="X3" s="3" t="s">
        <v>12</v>
      </c>
      <c r="Y3" s="3" t="s">
        <v>3</v>
      </c>
      <c r="Z3" s="3">
        <v>150</v>
      </c>
      <c r="AA3" s="3">
        <v>76</v>
      </c>
      <c r="AB3" s="3">
        <v>160</v>
      </c>
    </row>
    <row r="4" spans="1:28" x14ac:dyDescent="0.25">
      <c r="U4" s="3">
        <v>2</v>
      </c>
      <c r="V4" s="3">
        <v>1.74</v>
      </c>
      <c r="Y4" s="3" t="s">
        <v>7</v>
      </c>
      <c r="Z4" s="3">
        <v>215</v>
      </c>
      <c r="AA4" s="3">
        <v>97.5</v>
      </c>
      <c r="AB4" s="3">
        <v>292.5</v>
      </c>
    </row>
    <row r="5" spans="1:28" x14ac:dyDescent="0.25">
      <c r="E5" s="6" t="s">
        <v>0</v>
      </c>
      <c r="F5" s="6" t="s">
        <v>1</v>
      </c>
      <c r="G5" s="6" t="s">
        <v>2</v>
      </c>
      <c r="U5" s="3">
        <v>3</v>
      </c>
      <c r="V5" s="3">
        <v>4.96</v>
      </c>
      <c r="Y5" s="3" t="s">
        <v>4</v>
      </c>
      <c r="Z5" s="3">
        <v>195.3</v>
      </c>
      <c r="AA5" s="3">
        <v>86</v>
      </c>
      <c r="AB5" s="3">
        <v>193</v>
      </c>
    </row>
    <row r="6" spans="1:28" x14ac:dyDescent="0.25">
      <c r="A6" s="1" t="s">
        <v>48</v>
      </c>
      <c r="B6" s="7" t="s">
        <v>7</v>
      </c>
      <c r="D6" s="25" t="s">
        <v>11</v>
      </c>
      <c r="E6" s="8">
        <f>VLOOKUP($B$6,$Y$3:$AB$7,2,FALSE)</f>
        <v>215</v>
      </c>
      <c r="F6" s="8">
        <f>VLOOKUP($B$6,$Y$3:$AB$7,3,FALSE)</f>
        <v>97.5</v>
      </c>
      <c r="G6" s="8">
        <f>VLOOKUP($B$6,$Y$3:$AB$7,4,FALSE)</f>
        <v>292.5</v>
      </c>
      <c r="U6" s="3">
        <v>4</v>
      </c>
      <c r="V6" s="3">
        <v>2.64</v>
      </c>
      <c r="Y6" s="3" t="s">
        <v>5</v>
      </c>
      <c r="Z6" s="3">
        <v>140</v>
      </c>
      <c r="AA6" s="3">
        <v>77</v>
      </c>
      <c r="AB6" s="3">
        <v>182</v>
      </c>
    </row>
    <row r="7" spans="1:28" x14ac:dyDescent="0.25">
      <c r="D7" s="26" t="s">
        <v>13</v>
      </c>
      <c r="E7" s="9">
        <v>50</v>
      </c>
      <c r="F7" s="9">
        <v>97.5</v>
      </c>
      <c r="G7" s="9">
        <v>293</v>
      </c>
      <c r="U7" s="3">
        <v>5</v>
      </c>
      <c r="V7" s="3">
        <v>1.88</v>
      </c>
      <c r="Y7" s="3" t="s">
        <v>6</v>
      </c>
      <c r="Z7" s="3">
        <v>120</v>
      </c>
      <c r="AA7" s="3">
        <v>95</v>
      </c>
      <c r="AB7" s="3">
        <v>160</v>
      </c>
    </row>
    <row r="8" spans="1:28" x14ac:dyDescent="0.25">
      <c r="D8" s="26" t="s">
        <v>14</v>
      </c>
      <c r="E8" s="10">
        <f>E6-E7</f>
        <v>165</v>
      </c>
      <c r="F8" s="10">
        <f>F6-F7</f>
        <v>0</v>
      </c>
      <c r="G8" s="10">
        <f>G6-G7</f>
        <v>-0.5</v>
      </c>
      <c r="U8" s="3">
        <v>6</v>
      </c>
      <c r="V8" s="3">
        <v>1.61</v>
      </c>
    </row>
    <row r="9" spans="1:28" x14ac:dyDescent="0.25">
      <c r="D9" s="11"/>
      <c r="U9" s="3">
        <v>7</v>
      </c>
      <c r="V9" s="3">
        <v>2.29</v>
      </c>
    </row>
    <row r="10" spans="1:28" ht="15" customHeight="1" x14ac:dyDescent="0.25">
      <c r="B10" s="29" t="s">
        <v>46</v>
      </c>
      <c r="C10" s="34" t="s">
        <v>34</v>
      </c>
      <c r="D10" s="35"/>
      <c r="E10" s="38" t="s">
        <v>42</v>
      </c>
      <c r="F10" s="38" t="s">
        <v>43</v>
      </c>
      <c r="G10" s="38" t="s">
        <v>44</v>
      </c>
      <c r="H10" s="60" t="s">
        <v>45</v>
      </c>
      <c r="I10" s="61"/>
      <c r="J10" s="38" t="s">
        <v>35</v>
      </c>
      <c r="U10" s="3">
        <v>8</v>
      </c>
      <c r="V10" s="3">
        <v>3.22</v>
      </c>
      <c r="X10" s="3" t="s">
        <v>10</v>
      </c>
    </row>
    <row r="11" spans="1:28" x14ac:dyDescent="0.25">
      <c r="B11" s="30"/>
      <c r="C11" s="36"/>
      <c r="D11" s="37"/>
      <c r="E11" s="39"/>
      <c r="F11" s="39"/>
      <c r="G11" s="39"/>
      <c r="H11" s="62"/>
      <c r="I11" s="63"/>
      <c r="J11" s="67"/>
      <c r="U11" s="3">
        <v>9</v>
      </c>
      <c r="V11" s="3">
        <v>2.65</v>
      </c>
      <c r="Y11" s="3" t="s">
        <v>16</v>
      </c>
      <c r="Z11" s="12">
        <v>0.15</v>
      </c>
      <c r="AA11" s="12">
        <v>0.15</v>
      </c>
      <c r="AB11" s="12">
        <v>0.15</v>
      </c>
    </row>
    <row r="12" spans="1:28" x14ac:dyDescent="0.25">
      <c r="A12" s="13" t="s">
        <v>15</v>
      </c>
      <c r="B12" s="49"/>
      <c r="C12" s="14">
        <v>0</v>
      </c>
      <c r="D12" s="5">
        <v>1</v>
      </c>
      <c r="E12" s="31" t="str">
        <f>IF(($B12)=0,"",VLOOKUP($B12,$Y$11:$AB$23,2,FALSE)*(SUM($Y39:$Y43)))</f>
        <v/>
      </c>
      <c r="F12" s="31" t="str">
        <f>IF(($B12)=0,"",VLOOKUP($B12,$Y$11:$AB$23,3,FALSE)*(SUM($Y39:$Y43)))</f>
        <v/>
      </c>
      <c r="G12" s="31" t="str">
        <f>IF(($B12)=0,"",VLOOKUP($B12,$Y$11:$AB$23,4,FALSE)*(SUM($Y39:$Y43)))</f>
        <v/>
      </c>
      <c r="H12" s="53">
        <f>F3*(SUM(Y39:Y43))</f>
        <v>0</v>
      </c>
      <c r="I12" s="50" t="s">
        <v>32</v>
      </c>
      <c r="J12" s="64">
        <f>SUM(Y39:Y43)</f>
        <v>0</v>
      </c>
      <c r="U12" s="3">
        <v>10</v>
      </c>
      <c r="V12" s="3">
        <v>0.74</v>
      </c>
      <c r="Y12" s="3" t="s">
        <v>17</v>
      </c>
      <c r="Z12" s="12">
        <v>0.2</v>
      </c>
      <c r="AA12" s="12">
        <v>0.1</v>
      </c>
      <c r="AB12" s="12">
        <v>0.1</v>
      </c>
    </row>
    <row r="13" spans="1:28" x14ac:dyDescent="0.25">
      <c r="B13" s="49"/>
      <c r="C13" s="14">
        <v>0</v>
      </c>
      <c r="D13" s="5">
        <v>10</v>
      </c>
      <c r="E13" s="32"/>
      <c r="F13" s="32"/>
      <c r="G13" s="32"/>
      <c r="H13" s="54"/>
      <c r="I13" s="51"/>
      <c r="J13" s="65"/>
      <c r="U13" s="3">
        <v>11</v>
      </c>
      <c r="V13" s="3">
        <v>1.75</v>
      </c>
      <c r="Y13" s="3" t="s">
        <v>18</v>
      </c>
      <c r="Z13" s="12">
        <v>0.12</v>
      </c>
      <c r="AA13" s="12">
        <v>0.27</v>
      </c>
      <c r="AB13" s="12">
        <v>0</v>
      </c>
    </row>
    <row r="14" spans="1:28" x14ac:dyDescent="0.25">
      <c r="B14" s="49"/>
      <c r="C14" s="14">
        <v>0</v>
      </c>
      <c r="D14" s="5">
        <v>100</v>
      </c>
      <c r="E14" s="32"/>
      <c r="F14" s="32"/>
      <c r="G14" s="32"/>
      <c r="H14" s="54"/>
      <c r="I14" s="51"/>
      <c r="J14" s="65"/>
      <c r="U14" s="3">
        <v>12</v>
      </c>
      <c r="V14" s="3">
        <v>4.82</v>
      </c>
      <c r="Y14" s="3" t="s">
        <v>19</v>
      </c>
      <c r="Z14" s="12">
        <v>0.18</v>
      </c>
      <c r="AA14" s="12">
        <v>0.46</v>
      </c>
      <c r="AB14" s="12">
        <v>0</v>
      </c>
    </row>
    <row r="15" spans="1:28" x14ac:dyDescent="0.25">
      <c r="B15" s="49"/>
      <c r="C15" s="14">
        <v>0</v>
      </c>
      <c r="D15" s="15">
        <v>1000</v>
      </c>
      <c r="E15" s="32"/>
      <c r="F15" s="32"/>
      <c r="G15" s="32"/>
      <c r="H15" s="54"/>
      <c r="I15" s="51"/>
      <c r="J15" s="65"/>
      <c r="U15" s="3">
        <v>13</v>
      </c>
      <c r="V15" s="3">
        <v>0.35</v>
      </c>
      <c r="Y15" s="3" t="s">
        <v>20</v>
      </c>
      <c r="Z15" s="12">
        <v>0</v>
      </c>
      <c r="AA15" s="12">
        <v>7.0000000000000007E-2</v>
      </c>
      <c r="AB15" s="12">
        <v>0.21</v>
      </c>
    </row>
    <row r="16" spans="1:28" x14ac:dyDescent="0.25">
      <c r="B16" s="49"/>
      <c r="C16" s="14">
        <v>0</v>
      </c>
      <c r="D16" s="15">
        <v>10000</v>
      </c>
      <c r="E16" s="33"/>
      <c r="F16" s="33"/>
      <c r="G16" s="33"/>
      <c r="H16" s="55"/>
      <c r="I16" s="52"/>
      <c r="J16" s="66"/>
      <c r="U16" s="3">
        <v>14</v>
      </c>
      <c r="V16" s="3">
        <v>0.72</v>
      </c>
      <c r="Y16" s="3" t="s">
        <v>21</v>
      </c>
      <c r="Z16" s="12">
        <v>0.27</v>
      </c>
      <c r="AA16" s="12">
        <v>0</v>
      </c>
      <c r="AB16" s="12">
        <v>0</v>
      </c>
    </row>
    <row r="17" spans="1:28" x14ac:dyDescent="0.25">
      <c r="B17" s="49"/>
      <c r="C17" s="14">
        <v>0</v>
      </c>
      <c r="D17" s="5">
        <v>1</v>
      </c>
      <c r="E17" s="31" t="str">
        <f>IF(($B17)=0,"",VLOOKUP($B17,$Y$11:$AB$23,2,FALSE)*(SUM($Y44:$Y48)))</f>
        <v/>
      </c>
      <c r="F17" s="31" t="str">
        <f>IF(($B17)=0,"",VLOOKUP($B17,$Y$11:$AB$23,3,FALSE)*(SUM($Y44:$Y48)))</f>
        <v/>
      </c>
      <c r="G17" s="31" t="str">
        <f>IF(($B17)=0,"",VLOOKUP($B17,$Y$11:$AB$23,4,FALSE)*(SUM($Y44:$Y48)))</f>
        <v/>
      </c>
      <c r="H17" s="53">
        <f>F3*(SUM(Y44:Y48))</f>
        <v>0</v>
      </c>
      <c r="I17" s="50" t="s">
        <v>32</v>
      </c>
      <c r="J17" s="64">
        <f>SUM(Y44:Y48)</f>
        <v>0</v>
      </c>
      <c r="U17" s="3">
        <v>15</v>
      </c>
      <c r="V17" s="3">
        <v>0.43</v>
      </c>
      <c r="Y17" s="3" t="s">
        <v>22</v>
      </c>
      <c r="Z17" s="12">
        <v>0.46</v>
      </c>
      <c r="AA17" s="12">
        <v>0</v>
      </c>
      <c r="AB17" s="12">
        <v>0</v>
      </c>
    </row>
    <row r="18" spans="1:28" x14ac:dyDescent="0.25">
      <c r="B18" s="49"/>
      <c r="C18" s="14">
        <v>0</v>
      </c>
      <c r="D18" s="5">
        <v>10</v>
      </c>
      <c r="E18" s="32"/>
      <c r="F18" s="32"/>
      <c r="G18" s="32"/>
      <c r="H18" s="54"/>
      <c r="I18" s="51"/>
      <c r="J18" s="65"/>
      <c r="U18" s="3">
        <v>16</v>
      </c>
      <c r="V18" s="3">
        <v>0.64</v>
      </c>
      <c r="Y18" s="3" t="s">
        <v>23</v>
      </c>
      <c r="Z18" s="12">
        <v>0</v>
      </c>
      <c r="AA18" s="12">
        <v>0.46</v>
      </c>
      <c r="AB18" s="12">
        <v>0</v>
      </c>
    </row>
    <row r="19" spans="1:28" x14ac:dyDescent="0.25">
      <c r="B19" s="49"/>
      <c r="C19" s="14">
        <v>0</v>
      </c>
      <c r="D19" s="5">
        <v>100</v>
      </c>
      <c r="E19" s="32"/>
      <c r="F19" s="32"/>
      <c r="G19" s="32"/>
      <c r="H19" s="54"/>
      <c r="I19" s="51"/>
      <c r="J19" s="65"/>
      <c r="U19" s="3">
        <v>17</v>
      </c>
      <c r="V19" s="3">
        <v>0.56999999999999995</v>
      </c>
      <c r="Y19" s="3" t="s">
        <v>24</v>
      </c>
      <c r="Z19" s="12">
        <v>0</v>
      </c>
      <c r="AA19" s="12">
        <v>0</v>
      </c>
      <c r="AB19" s="12">
        <v>0.6</v>
      </c>
    </row>
    <row r="20" spans="1:28" x14ac:dyDescent="0.25">
      <c r="A20" s="16"/>
      <c r="B20" s="49"/>
      <c r="C20" s="14">
        <v>0</v>
      </c>
      <c r="D20" s="15">
        <v>1000</v>
      </c>
      <c r="E20" s="32"/>
      <c r="F20" s="32"/>
      <c r="G20" s="32"/>
      <c r="H20" s="54"/>
      <c r="I20" s="51"/>
      <c r="J20" s="65"/>
      <c r="U20" s="3">
        <v>18</v>
      </c>
      <c r="V20" s="3">
        <v>2.0099999999999998</v>
      </c>
      <c r="Y20" s="3" t="s">
        <v>25</v>
      </c>
      <c r="Z20" s="12">
        <v>4.7999999999999996E-3</v>
      </c>
      <c r="AA20" s="12">
        <v>2.2000000000000001E-3</v>
      </c>
      <c r="AB20" s="12">
        <v>5.4000000000000003E-3</v>
      </c>
    </row>
    <row r="21" spans="1:28" x14ac:dyDescent="0.25">
      <c r="B21" s="49"/>
      <c r="C21" s="14">
        <v>0</v>
      </c>
      <c r="D21" s="15">
        <v>10000</v>
      </c>
      <c r="E21" s="33"/>
      <c r="F21" s="33"/>
      <c r="G21" s="33"/>
      <c r="H21" s="55"/>
      <c r="I21" s="52"/>
      <c r="J21" s="66"/>
      <c r="U21" s="3">
        <v>19</v>
      </c>
      <c r="V21" s="3">
        <v>1.06</v>
      </c>
      <c r="Y21" s="3" t="s">
        <v>26</v>
      </c>
      <c r="Z21" s="12">
        <v>6.0000000000000001E-3</v>
      </c>
      <c r="AA21" s="12">
        <v>3.0000000000000001E-3</v>
      </c>
      <c r="AB21" s="12">
        <v>5.0000000000000001E-3</v>
      </c>
    </row>
    <row r="22" spans="1:28" x14ac:dyDescent="0.25">
      <c r="B22" s="49"/>
      <c r="C22" s="14">
        <v>0</v>
      </c>
      <c r="D22" s="5">
        <v>1</v>
      </c>
      <c r="E22" s="31" t="str">
        <f>IF(($B22)=0,"",VLOOKUP($B22,$Y$11:$AB$23,2,FALSE)*(SUM($Y49:$Y53)))</f>
        <v/>
      </c>
      <c r="F22" s="31" t="str">
        <f>IF(($B22)=0,"",VLOOKUP($B22,$Y$11:$AB$23,3,FALSE)*(SUM($Y49:$Y53)))</f>
        <v/>
      </c>
      <c r="G22" s="31" t="str">
        <f>IF(($B22)=0,"",VLOOKUP($B22,$Y$11:$AB$23,4,FALSE)*(SUM($Y49:$Y53)))</f>
        <v/>
      </c>
      <c r="H22" s="53">
        <f>F3*(SUM(Y49:Y53))</f>
        <v>0</v>
      </c>
      <c r="I22" s="50" t="s">
        <v>32</v>
      </c>
      <c r="J22" s="64">
        <f>SUM(Y49:Y53)</f>
        <v>0</v>
      </c>
      <c r="U22" s="3">
        <v>20</v>
      </c>
      <c r="V22" s="3">
        <v>1.96</v>
      </c>
      <c r="Y22" s="3" t="s">
        <v>27</v>
      </c>
      <c r="Z22" s="12">
        <v>1.8E-3</v>
      </c>
      <c r="AA22" s="12">
        <v>1.6000000000000001E-3</v>
      </c>
      <c r="AB22" s="12">
        <v>2.0000000000000001E-4</v>
      </c>
    </row>
    <row r="23" spans="1:28" x14ac:dyDescent="0.25">
      <c r="B23" s="49"/>
      <c r="C23" s="14">
        <v>0</v>
      </c>
      <c r="D23" s="5">
        <v>10</v>
      </c>
      <c r="E23" s="32"/>
      <c r="F23" s="32"/>
      <c r="G23" s="32"/>
      <c r="H23" s="54"/>
      <c r="I23" s="51"/>
      <c r="J23" s="65"/>
      <c r="U23" s="3">
        <v>21</v>
      </c>
      <c r="V23" s="3">
        <v>1.47</v>
      </c>
      <c r="Y23" s="3" t="s">
        <v>28</v>
      </c>
      <c r="Z23" s="12">
        <v>0.35799999999999998</v>
      </c>
      <c r="AA23" s="12">
        <v>0</v>
      </c>
      <c r="AB23" s="12">
        <v>0</v>
      </c>
    </row>
    <row r="24" spans="1:28" x14ac:dyDescent="0.25">
      <c r="B24" s="49"/>
      <c r="C24" s="14">
        <v>0</v>
      </c>
      <c r="D24" s="5">
        <v>100</v>
      </c>
      <c r="E24" s="32"/>
      <c r="F24" s="32"/>
      <c r="G24" s="32"/>
      <c r="H24" s="54"/>
      <c r="I24" s="51"/>
      <c r="J24" s="65"/>
      <c r="U24" s="3">
        <v>22</v>
      </c>
      <c r="V24" s="3">
        <v>3.74</v>
      </c>
    </row>
    <row r="25" spans="1:28" x14ac:dyDescent="0.25">
      <c r="B25" s="49"/>
      <c r="C25" s="14">
        <v>0</v>
      </c>
      <c r="D25" s="15">
        <v>1000</v>
      </c>
      <c r="E25" s="32"/>
      <c r="F25" s="32"/>
      <c r="G25" s="32"/>
      <c r="H25" s="54"/>
      <c r="I25" s="51"/>
      <c r="J25" s="65"/>
      <c r="U25" s="3">
        <v>23</v>
      </c>
      <c r="V25" s="3">
        <v>1.94</v>
      </c>
      <c r="Y25" s="3" t="s">
        <v>29</v>
      </c>
      <c r="Z25" s="3">
        <v>0</v>
      </c>
      <c r="AB25" s="17">
        <v>0</v>
      </c>
    </row>
    <row r="26" spans="1:28" x14ac:dyDescent="0.25">
      <c r="B26" s="49"/>
      <c r="C26" s="14">
        <v>0</v>
      </c>
      <c r="D26" s="15">
        <v>10000</v>
      </c>
      <c r="E26" s="33"/>
      <c r="F26" s="33"/>
      <c r="G26" s="33"/>
      <c r="H26" s="55"/>
      <c r="I26" s="52"/>
      <c r="J26" s="66"/>
      <c r="U26" s="3">
        <v>24</v>
      </c>
      <c r="V26" s="3">
        <v>2.92</v>
      </c>
      <c r="Z26" s="3">
        <v>1</v>
      </c>
      <c r="AB26" s="17">
        <v>10</v>
      </c>
    </row>
    <row r="27" spans="1:28" x14ac:dyDescent="0.25">
      <c r="B27" s="49"/>
      <c r="C27" s="14">
        <v>0</v>
      </c>
      <c r="D27" s="5">
        <v>1</v>
      </c>
      <c r="E27" s="31" t="str">
        <f>IF(($B27)=0,"",VLOOKUP($B27,$Y$11:$AB$23,2,FALSE)*(SUM($Y54:$Y58)))</f>
        <v/>
      </c>
      <c r="F27" s="31" t="str">
        <f>IF(($B27)=0,"",VLOOKUP($B27,$Y$11:$AB$23,3,FALSE)*(SUM($Y54:$Y58)))</f>
        <v/>
      </c>
      <c r="G27" s="31" t="str">
        <f>IF(($B27)=0,"",VLOOKUP($B27,$Y$11:$AB$23,4,FALSE)*(SUM($Y54:$Y58)))</f>
        <v/>
      </c>
      <c r="H27" s="53">
        <f>F3*(SUM(Y54:Y58))</f>
        <v>0</v>
      </c>
      <c r="I27" s="50" t="s">
        <v>32</v>
      </c>
      <c r="J27" s="64">
        <f>SUM(Y54:Y58)</f>
        <v>0</v>
      </c>
      <c r="U27" s="3">
        <v>25</v>
      </c>
      <c r="V27" s="3">
        <v>3.72</v>
      </c>
      <c r="Z27" s="3">
        <v>2</v>
      </c>
      <c r="AB27" s="17">
        <v>100</v>
      </c>
    </row>
    <row r="28" spans="1:28" x14ac:dyDescent="0.25">
      <c r="B28" s="49"/>
      <c r="C28" s="14">
        <v>0</v>
      </c>
      <c r="D28" s="5">
        <v>10</v>
      </c>
      <c r="E28" s="32"/>
      <c r="F28" s="32"/>
      <c r="G28" s="32"/>
      <c r="H28" s="54"/>
      <c r="I28" s="51"/>
      <c r="J28" s="65"/>
      <c r="U28" s="3">
        <v>26</v>
      </c>
      <c r="V28" s="3">
        <v>1.8</v>
      </c>
      <c r="Z28" s="3">
        <v>3</v>
      </c>
      <c r="AB28" s="17">
        <v>1000</v>
      </c>
    </row>
    <row r="29" spans="1:28" x14ac:dyDescent="0.25">
      <c r="B29" s="49"/>
      <c r="C29" s="14">
        <v>0</v>
      </c>
      <c r="D29" s="5">
        <v>100</v>
      </c>
      <c r="E29" s="32"/>
      <c r="F29" s="32"/>
      <c r="G29" s="32"/>
      <c r="H29" s="54"/>
      <c r="I29" s="51"/>
      <c r="J29" s="65"/>
      <c r="U29" s="3">
        <v>27</v>
      </c>
      <c r="V29" s="3">
        <v>1.43</v>
      </c>
      <c r="Z29" s="3">
        <v>4</v>
      </c>
      <c r="AB29" s="17">
        <v>10000</v>
      </c>
    </row>
    <row r="30" spans="1:28" x14ac:dyDescent="0.25">
      <c r="B30" s="49"/>
      <c r="C30" s="14">
        <v>0</v>
      </c>
      <c r="D30" s="15">
        <v>1000</v>
      </c>
      <c r="E30" s="32"/>
      <c r="F30" s="32"/>
      <c r="G30" s="32"/>
      <c r="H30" s="54"/>
      <c r="I30" s="51"/>
      <c r="J30" s="65"/>
      <c r="U30" s="3">
        <v>28</v>
      </c>
      <c r="V30" s="3">
        <v>0.66</v>
      </c>
      <c r="Z30" s="3">
        <v>5</v>
      </c>
    </row>
    <row r="31" spans="1:28" x14ac:dyDescent="0.25">
      <c r="B31" s="49"/>
      <c r="C31" s="14">
        <v>0</v>
      </c>
      <c r="D31" s="15">
        <v>10000</v>
      </c>
      <c r="E31" s="33"/>
      <c r="F31" s="33"/>
      <c r="G31" s="33"/>
      <c r="H31" s="55"/>
      <c r="I31" s="52"/>
      <c r="J31" s="66"/>
      <c r="U31" s="3">
        <v>29</v>
      </c>
      <c r="V31" s="3">
        <v>3</v>
      </c>
      <c r="Z31" s="3">
        <v>6</v>
      </c>
    </row>
    <row r="32" spans="1:28" x14ac:dyDescent="0.25">
      <c r="C32" s="1" t="s">
        <v>33</v>
      </c>
      <c r="D32" s="18"/>
      <c r="E32" s="19">
        <f>SUM(E12:E31)</f>
        <v>0</v>
      </c>
      <c r="F32" s="19">
        <f>SUM(F12:F31)</f>
        <v>0</v>
      </c>
      <c r="G32" s="19">
        <f>SUM(G12:G31)</f>
        <v>0</v>
      </c>
      <c r="U32" s="3">
        <v>30</v>
      </c>
      <c r="V32" s="3">
        <v>1.34</v>
      </c>
      <c r="Z32" s="3">
        <v>7</v>
      </c>
    </row>
    <row r="33" spans="2:26" x14ac:dyDescent="0.25">
      <c r="C33" s="18" t="s">
        <v>39</v>
      </c>
      <c r="D33" s="20"/>
      <c r="E33" s="8">
        <f>E8</f>
        <v>165</v>
      </c>
      <c r="F33" s="8">
        <f>F8</f>
        <v>0</v>
      </c>
      <c r="G33" s="8">
        <f>G8</f>
        <v>-0.5</v>
      </c>
      <c r="U33" s="3">
        <v>31</v>
      </c>
      <c r="V33" s="3">
        <v>4.3499999999999996</v>
      </c>
      <c r="Z33" s="3">
        <v>8</v>
      </c>
    </row>
    <row r="34" spans="2:26" x14ac:dyDescent="0.25">
      <c r="C34" s="18" t="s">
        <v>40</v>
      </c>
      <c r="D34" s="20"/>
      <c r="E34" s="21">
        <f>E33-E32</f>
        <v>165</v>
      </c>
      <c r="F34" s="21">
        <f>F33-F32</f>
        <v>0</v>
      </c>
      <c r="G34" s="21">
        <f>G33-G32</f>
        <v>-0.5</v>
      </c>
      <c r="U34" s="3">
        <v>32</v>
      </c>
      <c r="V34" s="3">
        <v>3.19</v>
      </c>
      <c r="Z34" s="3">
        <v>9</v>
      </c>
    </row>
    <row r="35" spans="2:26" ht="15.75" thickBot="1" x14ac:dyDescent="0.3">
      <c r="C35" s="3" t="s">
        <v>31</v>
      </c>
      <c r="E35" s="22">
        <f>E7+E32</f>
        <v>50</v>
      </c>
      <c r="F35" s="22">
        <f>F7+F32</f>
        <v>97.5</v>
      </c>
      <c r="G35" s="22">
        <f>G7+G32</f>
        <v>293</v>
      </c>
      <c r="U35" s="3">
        <v>33</v>
      </c>
      <c r="V35" s="3">
        <v>3.54</v>
      </c>
    </row>
    <row r="36" spans="2:26" x14ac:dyDescent="0.25">
      <c r="E36" s="40" t="s">
        <v>38</v>
      </c>
      <c r="F36" s="41"/>
      <c r="G36" s="42"/>
      <c r="U36" s="3">
        <v>34</v>
      </c>
      <c r="V36" s="3">
        <v>2.59</v>
      </c>
    </row>
    <row r="37" spans="2:26" x14ac:dyDescent="0.25">
      <c r="E37" s="43" t="s">
        <v>36</v>
      </c>
      <c r="F37" s="44"/>
      <c r="G37" s="45"/>
      <c r="U37" s="3">
        <v>35</v>
      </c>
      <c r="V37" s="3">
        <v>3.18</v>
      </c>
      <c r="Y37" s="59" t="s">
        <v>30</v>
      </c>
    </row>
    <row r="38" spans="2:26" ht="15.75" thickBot="1" x14ac:dyDescent="0.3">
      <c r="E38" s="46" t="s">
        <v>37</v>
      </c>
      <c r="F38" s="47"/>
      <c r="G38" s="48"/>
      <c r="U38" s="3">
        <v>36</v>
      </c>
      <c r="V38" s="3">
        <v>0.85</v>
      </c>
      <c r="Y38" s="39"/>
    </row>
    <row r="39" spans="2:26" x14ac:dyDescent="0.25">
      <c r="U39" s="3">
        <v>37</v>
      </c>
      <c r="V39" s="3">
        <v>3.22</v>
      </c>
      <c r="Y39" s="15">
        <f t="shared" ref="Y39:Y58" si="0">C12*D12</f>
        <v>0</v>
      </c>
    </row>
    <row r="40" spans="2:26" x14ac:dyDescent="0.25">
      <c r="U40" s="3">
        <v>38</v>
      </c>
      <c r="V40" s="3">
        <v>3.95</v>
      </c>
      <c r="Y40" s="15">
        <f t="shared" si="0"/>
        <v>0</v>
      </c>
    </row>
    <row r="41" spans="2:26" x14ac:dyDescent="0.25">
      <c r="U41" s="3">
        <v>39</v>
      </c>
      <c r="V41" s="3">
        <v>3.99</v>
      </c>
      <c r="Y41" s="15">
        <f t="shared" si="0"/>
        <v>0</v>
      </c>
    </row>
    <row r="42" spans="2:26" x14ac:dyDescent="0.25">
      <c r="U42" s="3">
        <v>40</v>
      </c>
      <c r="V42" s="3">
        <v>5.87</v>
      </c>
      <c r="Y42" s="15">
        <f t="shared" si="0"/>
        <v>0</v>
      </c>
    </row>
    <row r="43" spans="2:26" x14ac:dyDescent="0.25">
      <c r="U43" s="3">
        <v>41</v>
      </c>
      <c r="V43" s="3">
        <v>4.21</v>
      </c>
      <c r="Y43" s="15">
        <f t="shared" si="0"/>
        <v>0</v>
      </c>
    </row>
    <row r="44" spans="2:26" x14ac:dyDescent="0.25">
      <c r="U44" s="3">
        <v>42</v>
      </c>
      <c r="V44" s="3">
        <v>1.68</v>
      </c>
      <c r="Y44" s="15">
        <f t="shared" si="0"/>
        <v>0</v>
      </c>
    </row>
    <row r="45" spans="2:26" x14ac:dyDescent="0.25">
      <c r="U45" s="3">
        <v>43</v>
      </c>
      <c r="V45" s="3">
        <v>1.1499999999999999</v>
      </c>
      <c r="Y45" s="15">
        <f t="shared" si="0"/>
        <v>0</v>
      </c>
    </row>
    <row r="46" spans="2:26" x14ac:dyDescent="0.25">
      <c r="U46" s="3">
        <v>44</v>
      </c>
      <c r="V46" s="3">
        <v>1.74</v>
      </c>
      <c r="Y46" s="15">
        <f t="shared" si="0"/>
        <v>0</v>
      </c>
    </row>
    <row r="47" spans="2:26" x14ac:dyDescent="0.25">
      <c r="U47" s="3">
        <v>45</v>
      </c>
      <c r="V47" s="3">
        <v>1.49</v>
      </c>
      <c r="Y47" s="15">
        <f t="shared" si="0"/>
        <v>0</v>
      </c>
    </row>
    <row r="48" spans="2:26" x14ac:dyDescent="0.25">
      <c r="B48" s="57"/>
      <c r="C48" s="23"/>
      <c r="D48" s="24"/>
      <c r="E48" s="24"/>
      <c r="F48" s="56"/>
      <c r="G48" s="56"/>
      <c r="H48" s="56"/>
      <c r="I48" s="58"/>
      <c r="J48" s="58"/>
      <c r="U48" s="3">
        <v>46</v>
      </c>
      <c r="V48" s="3">
        <v>2.23</v>
      </c>
      <c r="Y48" s="15">
        <f t="shared" si="0"/>
        <v>0</v>
      </c>
    </row>
    <row r="49" spans="2:25" x14ac:dyDescent="0.25">
      <c r="B49" s="57"/>
      <c r="C49" s="23"/>
      <c r="D49" s="24"/>
      <c r="E49" s="24"/>
      <c r="F49" s="56"/>
      <c r="G49" s="56"/>
      <c r="H49" s="56"/>
      <c r="I49" s="58"/>
      <c r="J49" s="58"/>
      <c r="U49" s="3">
        <v>47</v>
      </c>
      <c r="V49" s="3">
        <v>0.72</v>
      </c>
      <c r="Y49" s="15">
        <f t="shared" si="0"/>
        <v>0</v>
      </c>
    </row>
    <row r="50" spans="2:25" x14ac:dyDescent="0.25">
      <c r="B50" s="57"/>
      <c r="C50" s="23"/>
      <c r="D50" s="24"/>
      <c r="E50" s="24"/>
      <c r="F50" s="56"/>
      <c r="G50" s="56"/>
      <c r="H50" s="56"/>
      <c r="I50" s="58"/>
      <c r="J50" s="58"/>
      <c r="U50" s="3">
        <v>48</v>
      </c>
      <c r="V50" s="3">
        <v>1.34</v>
      </c>
      <c r="Y50" s="15">
        <f t="shared" si="0"/>
        <v>0</v>
      </c>
    </row>
    <row r="51" spans="2:25" x14ac:dyDescent="0.25">
      <c r="B51" s="57"/>
      <c r="C51" s="23"/>
      <c r="D51" s="24"/>
      <c r="E51" s="24"/>
      <c r="F51" s="56"/>
      <c r="G51" s="56"/>
      <c r="H51" s="56"/>
      <c r="I51" s="58"/>
      <c r="J51" s="58"/>
      <c r="U51" s="3">
        <v>49</v>
      </c>
      <c r="V51" s="3">
        <v>1.61</v>
      </c>
      <c r="Y51" s="15">
        <f t="shared" si="0"/>
        <v>0</v>
      </c>
    </row>
    <row r="52" spans="2:25" x14ac:dyDescent="0.25">
      <c r="B52" s="57"/>
      <c r="C52" s="23"/>
      <c r="D52" s="24"/>
      <c r="E52" s="24"/>
      <c r="F52" s="56"/>
      <c r="G52" s="56"/>
      <c r="H52" s="56"/>
      <c r="I52" s="58"/>
      <c r="J52" s="58"/>
      <c r="Y52" s="15">
        <f t="shared" si="0"/>
        <v>0</v>
      </c>
    </row>
    <row r="53" spans="2:25" x14ac:dyDescent="0.25">
      <c r="B53" s="57"/>
      <c r="C53" s="23"/>
      <c r="D53" s="24"/>
      <c r="E53" s="24"/>
      <c r="F53" s="56"/>
      <c r="G53" s="56"/>
      <c r="H53" s="56"/>
      <c r="I53" s="58"/>
      <c r="J53" s="58"/>
      <c r="Y53" s="15">
        <f t="shared" si="0"/>
        <v>0</v>
      </c>
    </row>
    <row r="54" spans="2:25" x14ac:dyDescent="0.25">
      <c r="B54" s="57"/>
      <c r="C54" s="23"/>
      <c r="D54" s="24"/>
      <c r="E54" s="24"/>
      <c r="F54" s="56"/>
      <c r="G54" s="56"/>
      <c r="H54" s="56"/>
      <c r="I54" s="58"/>
      <c r="J54" s="58"/>
      <c r="Y54" s="15">
        <f t="shared" si="0"/>
        <v>0</v>
      </c>
    </row>
    <row r="55" spans="2:25" x14ac:dyDescent="0.25">
      <c r="B55" s="57"/>
      <c r="C55" s="23"/>
      <c r="D55" s="24"/>
      <c r="E55" s="24"/>
      <c r="F55" s="56"/>
      <c r="G55" s="56"/>
      <c r="H55" s="56"/>
      <c r="I55" s="58"/>
      <c r="J55" s="58"/>
      <c r="Y55" s="15">
        <f t="shared" si="0"/>
        <v>0</v>
      </c>
    </row>
    <row r="56" spans="2:25" x14ac:dyDescent="0.25">
      <c r="B56" s="57"/>
      <c r="C56" s="23"/>
      <c r="D56" s="24"/>
      <c r="E56" s="24"/>
      <c r="F56" s="56"/>
      <c r="G56" s="56"/>
      <c r="H56" s="56"/>
      <c r="I56" s="58"/>
      <c r="J56" s="58"/>
      <c r="Y56" s="15">
        <f t="shared" si="0"/>
        <v>0</v>
      </c>
    </row>
    <row r="57" spans="2:25" x14ac:dyDescent="0.25">
      <c r="B57" s="57"/>
      <c r="C57" s="23"/>
      <c r="D57" s="24"/>
      <c r="E57" s="24"/>
      <c r="F57" s="56"/>
      <c r="G57" s="56"/>
      <c r="H57" s="56"/>
      <c r="I57" s="58"/>
      <c r="J57" s="58"/>
      <c r="Y57" s="15">
        <f t="shared" si="0"/>
        <v>0</v>
      </c>
    </row>
    <row r="58" spans="2:25" x14ac:dyDescent="0.25">
      <c r="B58" s="57"/>
      <c r="C58" s="23"/>
      <c r="D58" s="24"/>
      <c r="E58" s="24"/>
      <c r="F58" s="56"/>
      <c r="G58" s="56"/>
      <c r="H58" s="56"/>
      <c r="I58" s="58"/>
      <c r="J58" s="58"/>
      <c r="Y58" s="15">
        <f t="shared" si="0"/>
        <v>0</v>
      </c>
    </row>
    <row r="59" spans="2:25" x14ac:dyDescent="0.25">
      <c r="B59" s="57"/>
      <c r="C59" s="23"/>
      <c r="D59" s="24"/>
      <c r="E59" s="24"/>
      <c r="F59" s="56"/>
      <c r="G59" s="56"/>
      <c r="H59" s="56"/>
      <c r="I59" s="58"/>
      <c r="J59" s="58"/>
    </row>
    <row r="63" spans="2:25" x14ac:dyDescent="0.25">
      <c r="B63" s="24"/>
      <c r="C63" s="24"/>
      <c r="I63" s="24"/>
      <c r="J63" s="24"/>
    </row>
  </sheetData>
  <sheetProtection algorithmName="SHA-512" hashValue="cEKGu+A8R8VdPHBCs+KoYEyxym+ixUg0JHgRSi45wY3m9UJQd9Mn/6Dr0MQUU9ybGbqVirOgzRPm/ySlTOj10w==" saltValue="YFPN6c56QcHGWz8IDUwfwA==" spinCount="100000" sheet="1" formatCells="0" formatColumns="0" formatRows="0" insertColumns="0" insertRows="0" insertHyperlinks="0" deleteColumns="0" deleteRows="0" sort="0" autoFilter="0" pivotTables="0"/>
  <mergeCells count="58">
    <mergeCell ref="H10:I11"/>
    <mergeCell ref="J12:J16"/>
    <mergeCell ref="J27:J31"/>
    <mergeCell ref="J22:J26"/>
    <mergeCell ref="J17:J21"/>
    <mergeCell ref="J10:J11"/>
    <mergeCell ref="H17:H21"/>
    <mergeCell ref="F12:F16"/>
    <mergeCell ref="G12:G16"/>
    <mergeCell ref="H12:H16"/>
    <mergeCell ref="G17:G21"/>
    <mergeCell ref="J56:J59"/>
    <mergeCell ref="I56:I59"/>
    <mergeCell ref="I17:I21"/>
    <mergeCell ref="I12:I16"/>
    <mergeCell ref="Y37:Y38"/>
    <mergeCell ref="J52:J55"/>
    <mergeCell ref="I52:I55"/>
    <mergeCell ref="J48:J51"/>
    <mergeCell ref="I48:I51"/>
    <mergeCell ref="H52:H55"/>
    <mergeCell ref="F52:F55"/>
    <mergeCell ref="H48:H51"/>
    <mergeCell ref="G48:G51"/>
    <mergeCell ref="F48:F51"/>
    <mergeCell ref="B56:B59"/>
    <mergeCell ref="B52:B55"/>
    <mergeCell ref="B48:B51"/>
    <mergeCell ref="F56:F59"/>
    <mergeCell ref="G56:G59"/>
    <mergeCell ref="G52:G55"/>
    <mergeCell ref="H56:H59"/>
    <mergeCell ref="E36:G36"/>
    <mergeCell ref="E37:G37"/>
    <mergeCell ref="E38:G38"/>
    <mergeCell ref="B22:B26"/>
    <mergeCell ref="I22:I26"/>
    <mergeCell ref="H22:H26"/>
    <mergeCell ref="G22:G26"/>
    <mergeCell ref="F22:F26"/>
    <mergeCell ref="E22:E26"/>
    <mergeCell ref="B27:B31"/>
    <mergeCell ref="F27:F31"/>
    <mergeCell ref="H27:H31"/>
    <mergeCell ref="I27:I31"/>
    <mergeCell ref="D3:E3"/>
    <mergeCell ref="B10:B11"/>
    <mergeCell ref="G27:G31"/>
    <mergeCell ref="E12:E16"/>
    <mergeCell ref="E27:E31"/>
    <mergeCell ref="E17:E21"/>
    <mergeCell ref="C10:D11"/>
    <mergeCell ref="E10:E11"/>
    <mergeCell ref="B12:B16"/>
    <mergeCell ref="B17:B21"/>
    <mergeCell ref="F17:F21"/>
    <mergeCell ref="F10:F11"/>
    <mergeCell ref="G10:G11"/>
  </mergeCells>
  <phoneticPr fontId="4" type="noConversion"/>
  <conditionalFormatting sqref="F35">
    <cfRule type="cellIs" dxfId="17" priority="11" operator="equal">
      <formula>$F$6</formula>
    </cfRule>
    <cfRule type="cellIs" dxfId="16" priority="16" operator="lessThan">
      <formula>$F$6</formula>
    </cfRule>
    <cfRule type="cellIs" dxfId="15" priority="20" operator="greaterThan">
      <formula>$F$6</formula>
    </cfRule>
  </conditionalFormatting>
  <conditionalFormatting sqref="G35">
    <cfRule type="cellIs" dxfId="14" priority="10" operator="equal">
      <formula>$G$6</formula>
    </cfRule>
    <cfRule type="cellIs" dxfId="13" priority="14" operator="lessThan">
      <formula>$G$6</formula>
    </cfRule>
    <cfRule type="cellIs" dxfId="12" priority="18" operator="greaterThan">
      <formula>$G$6</formula>
    </cfRule>
  </conditionalFormatting>
  <conditionalFormatting sqref="E35">
    <cfRule type="cellIs" dxfId="11" priority="30" operator="equal">
      <formula>$E$6</formula>
    </cfRule>
    <cfRule type="cellIs" dxfId="10" priority="31" operator="lessThan">
      <formula>$E$6</formula>
    </cfRule>
    <cfRule type="cellIs" dxfId="9" priority="32" operator="greaterThan">
      <formula>$E$6</formula>
    </cfRule>
  </conditionalFormatting>
  <conditionalFormatting sqref="E34">
    <cfRule type="cellIs" dxfId="8" priority="7" operator="lessThan">
      <formula>0</formula>
    </cfRule>
    <cfRule type="cellIs" dxfId="7" priority="8" operator="equal">
      <formula>0</formula>
    </cfRule>
    <cfRule type="cellIs" dxfId="6" priority="9" operator="greaterThan">
      <formula>0</formula>
    </cfRule>
  </conditionalFormatting>
  <conditionalFormatting sqref="F34">
    <cfRule type="cellIs" dxfId="5" priority="4" operator="greaterThan">
      <formula>0</formula>
    </cfRule>
    <cfRule type="cellIs" dxfId="4" priority="5" operator="equal">
      <formula>0</formula>
    </cfRule>
    <cfRule type="cellIs" dxfId="3" priority="6" operator="lessThan">
      <formula>0</formula>
    </cfRule>
  </conditionalFormatting>
  <conditionalFormatting sqref="G34">
    <cfRule type="cellIs" dxfId="2" priority="1" operator="greaterThan">
      <formula>0</formula>
    </cfRule>
    <cfRule type="cellIs" dxfId="1" priority="2" operator="equal">
      <formula>0</formula>
    </cfRule>
    <cfRule type="cellIs" dxfId="0" priority="3" operator="lessThan">
      <formula>0</formula>
    </cfRule>
  </conditionalFormatting>
  <dataValidations count="4">
    <dataValidation type="list" allowBlank="1" showInputMessage="1" showErrorMessage="1" sqref="B3" xr:uid="{1C52B69F-4741-4E90-8920-66CD405746A2}">
      <formula1>$U$3:$U$51</formula1>
    </dataValidation>
    <dataValidation type="list" allowBlank="1" showInputMessage="1" showErrorMessage="1" sqref="B6" xr:uid="{D813828A-ABD7-49BF-B33F-99076435B4D6}">
      <formula1>$Y$3:$Y$7</formula1>
    </dataValidation>
    <dataValidation type="list" allowBlank="1" showInputMessage="1" showErrorMessage="1" sqref="B12 B27 B52 B56 B17 B22" xr:uid="{3B7D54DB-9521-4CC6-BC7D-9C88A906AA75}">
      <formula1>$Y$10:$Y$23</formula1>
    </dataValidation>
    <dataValidation type="list" allowBlank="1" showInputMessage="1" showErrorMessage="1" sqref="C12:C31" xr:uid="{FCF1A2D7-9263-4DBE-AE47-3CB4534162A2}">
      <formula1>$Z$25:$Z$34</formula1>
    </dataValidation>
  </dataValidations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Düngerrechner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Windows-Benutzer</dc:creator>
  <cp:lastModifiedBy>Uwe Gleichmar</cp:lastModifiedBy>
  <dcterms:created xsi:type="dcterms:W3CDTF">2019-08-02T14:19:05Z</dcterms:created>
  <dcterms:modified xsi:type="dcterms:W3CDTF">2021-03-30T18:12:54Z</dcterms:modified>
</cp:coreProperties>
</file>